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Daten\Bilder\Geräte\OPTIc3\OPTIc3-Winkelbereich\"/>
    </mc:Choice>
  </mc:AlternateContent>
  <xr:revisionPtr revIDLastSave="0" documentId="13_ncr:1_{C10091D5-B32A-4627-A903-6E683997F6A9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ngle Calclation" sheetId="1" r:id="rId1"/>
    <sheet name="Tabelle1" sheetId="4" r:id="rId2"/>
  </sheets>
  <definedNames>
    <definedName name="_xlnm.Print_Area" localSheetId="0">'Angle Calclation'!$A$10:$R$50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1" l="1"/>
  <c r="T25" i="1" s="1"/>
  <c r="T26" i="1" s="1"/>
  <c r="T27" i="1" s="1"/>
  <c r="F57" i="4"/>
  <c r="B54" i="4"/>
  <c r="B45" i="4"/>
  <c r="C36" i="4"/>
  <c r="B36" i="4"/>
  <c r="C27" i="4"/>
  <c r="B27" i="4"/>
  <c r="C18" i="4"/>
  <c r="B18" i="4"/>
  <c r="C9" i="4"/>
  <c r="B9" i="4"/>
  <c r="F37" i="1"/>
  <c r="F38" i="1"/>
  <c r="F39" i="1" l="1"/>
  <c r="F40" i="1"/>
</calcChain>
</file>

<file path=xl/sharedStrings.xml><?xml version="1.0" encoding="utf-8"?>
<sst xmlns="http://schemas.openxmlformats.org/spreadsheetml/2006/main" count="212" uniqueCount="134">
  <si>
    <t>H2=</t>
  </si>
  <si>
    <t>L1=</t>
  </si>
  <si>
    <t>L2=</t>
  </si>
  <si>
    <t>a1=</t>
  </si>
  <si>
    <t>a2=</t>
  </si>
  <si>
    <t>Degree</t>
  </si>
  <si>
    <t>Lenses:</t>
  </si>
  <si>
    <t>Wide Angle Lens L8.5</t>
  </si>
  <si>
    <t>Hints:</t>
  </si>
  <si>
    <t xml:space="preserve">4. This calculation checks also the minimum angle (shown in blue). </t>
  </si>
  <si>
    <t>Camera angle:</t>
  </si>
  <si>
    <t>Minimum Angle (must be over 20°):</t>
  </si>
  <si>
    <t>Meter</t>
  </si>
  <si>
    <t>H =</t>
  </si>
  <si>
    <t>Vertical Camera Resolution</t>
  </si>
  <si>
    <t>Motor Zoom Lens MZ48C</t>
  </si>
  <si>
    <t>Universal Zoom Z75 / Motor Zoom MZ75C</t>
  </si>
  <si>
    <r>
      <t xml:space="preserve">MZ160G - </t>
    </r>
    <r>
      <rPr>
        <sz val="10"/>
        <rFont val="Arial"/>
        <family val="2"/>
      </rPr>
      <t>C-Mount Lens with 16 - 160 mm (2/3")</t>
    </r>
  </si>
  <si>
    <t>Motor Zoom Lens MZ160G</t>
  </si>
  <si>
    <r>
      <t xml:space="preserve">L8.5 - </t>
    </r>
    <r>
      <rPr>
        <sz val="12"/>
        <rFont val="Arial"/>
        <family val="2"/>
      </rPr>
      <t>C-Mount Lens with 8,5 mm (2/3")</t>
    </r>
  </si>
  <si>
    <r>
      <t xml:space="preserve">MZ48C - </t>
    </r>
    <r>
      <rPr>
        <sz val="10"/>
        <rFont val="Arial"/>
        <family val="2"/>
      </rPr>
      <t>C-Mount Lens with 8 - 48 mm (1/2")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use only with 1360 vertikal Pixel</t>
    </r>
  </si>
  <si>
    <t>Kamerawinkel</t>
  </si>
  <si>
    <t>MZ75C</t>
  </si>
  <si>
    <t>2016 Pixel</t>
  </si>
  <si>
    <t>1360 Pixel</t>
  </si>
  <si>
    <t>Zoom</t>
  </si>
  <si>
    <t>Weitwinkel</t>
  </si>
  <si>
    <t>MZ75C
und Z75</t>
  </si>
  <si>
    <t>min. 5.5°</t>
  </si>
  <si>
    <t>min. 6.5°</t>
  </si>
  <si>
    <t>75 mm</t>
  </si>
  <si>
    <t>12.5 mm</t>
  </si>
  <si>
    <t>max. 30°</t>
  </si>
  <si>
    <t>max. 43°</t>
  </si>
  <si>
    <t>a</t>
  </si>
  <si>
    <t>100 cm</t>
  </si>
  <si>
    <t>MZ160R</t>
  </si>
  <si>
    <t>min. 3.8°</t>
  </si>
  <si>
    <t>min. 4°</t>
  </si>
  <si>
    <t>b</t>
  </si>
  <si>
    <t>7,25 cm</t>
  </si>
  <si>
    <t>40 cm</t>
  </si>
  <si>
    <t>max. 23°</t>
  </si>
  <si>
    <t>max. 33,5°</t>
  </si>
  <si>
    <t>6,5°</t>
  </si>
  <si>
    <t>43°</t>
  </si>
  <si>
    <t>L8.5</t>
  </si>
  <si>
    <t>50°</t>
  </si>
  <si>
    <t>70°</t>
  </si>
  <si>
    <t>29 cm</t>
  </si>
  <si>
    <t>160 cm</t>
  </si>
  <si>
    <t>MZ48C</t>
  </si>
  <si>
    <t>min. 9°</t>
  </si>
  <si>
    <t>xxxxxxx</t>
  </si>
  <si>
    <t>max. 47.5°</t>
  </si>
  <si>
    <t>4,88 cm</t>
  </si>
  <si>
    <t>27 cm</t>
  </si>
  <si>
    <t>5,5°</t>
  </si>
  <si>
    <t>30°</t>
  </si>
  <si>
    <t>160 mm</t>
  </si>
  <si>
    <t>16 mm</t>
  </si>
  <si>
    <t>3,25 cm</t>
  </si>
  <si>
    <t>30 cm</t>
  </si>
  <si>
    <t>4°</t>
  </si>
  <si>
    <t>33,5°</t>
  </si>
  <si>
    <t>13 cm</t>
  </si>
  <si>
    <t>120 cm</t>
  </si>
  <si>
    <t>2,5 cm</t>
  </si>
  <si>
    <t>20,5 cm</t>
  </si>
  <si>
    <t>3,8°</t>
  </si>
  <si>
    <t>23°</t>
  </si>
  <si>
    <t>10 cm</t>
  </si>
  <si>
    <t>82 cm</t>
  </si>
  <si>
    <t>Fix</t>
  </si>
  <si>
    <t>8.5 mm</t>
  </si>
  <si>
    <t>70 cm</t>
  </si>
  <si>
    <t>140 cm</t>
  </si>
  <si>
    <t>93 cm</t>
  </si>
  <si>
    <t>48 mm</t>
  </si>
  <si>
    <t>8 mm</t>
  </si>
  <si>
    <t>200 cm</t>
  </si>
  <si>
    <t>176 cm</t>
  </si>
  <si>
    <t>9°</t>
  </si>
  <si>
    <t>47,5°</t>
  </si>
  <si>
    <t xml:space="preserve"> high res. 2016 pixel</t>
  </si>
  <si>
    <t>low res. 1360 pixel</t>
  </si>
  <si>
    <t>min</t>
  </si>
  <si>
    <t>max</t>
  </si>
  <si>
    <t xml:space="preserve">Calculation of the Camera Angle </t>
  </si>
  <si>
    <t>2. The calculated camera angle is shown in red!</t>
  </si>
  <si>
    <r>
      <t xml:space="preserve">MZ75C and Z75 - </t>
    </r>
    <r>
      <rPr>
        <sz val="10"/>
        <rFont val="Arial"/>
        <family val="2"/>
      </rPr>
      <t>C-Mount Lens with 12.5 - 75 mm (2/3")</t>
    </r>
  </si>
  <si>
    <t>3. Please check if the calculated camera angle is within the minimum and maximum angle of the lens you want to use!</t>
  </si>
  <si>
    <t>Value of camera angle must be smaller than angle of lens (otherwise track does not fit)</t>
  </si>
  <si>
    <t>Best value of camera angle is between min and max value of lens angle.</t>
  </si>
  <si>
    <t>1. Please enter the distances in meter in all yellow fields.</t>
  </si>
  <si>
    <t>5. The minimum angle is important so that the athletes do not cover each other in the picture. It should be over 20°</t>
  </si>
  <si>
    <t>60°</t>
  </si>
  <si>
    <t>Winkel auf
Aussenbahn</t>
  </si>
  <si>
    <t>Kamera-
winkel</t>
  </si>
  <si>
    <t>Höhe
[m]</t>
  </si>
  <si>
    <t>L1
[m]</t>
  </si>
  <si>
    <t>Zielline
[m]</t>
  </si>
  <si>
    <t>H2
[m]</t>
  </si>
  <si>
    <t>Variante</t>
  </si>
  <si>
    <t>42°</t>
  </si>
  <si>
    <t>15°</t>
  </si>
  <si>
    <t>Kamerwinkel von MZ75c bei 2016 Pixel einstellbar zwischen 17° und 75°</t>
  </si>
  <si>
    <t>Von World Athletics wird ein Winkel auf die Aussenbahn von min. 20° gewünscht</t>
  </si>
  <si>
    <t>55°</t>
  </si>
  <si>
    <t>16°</t>
  </si>
  <si>
    <t>53°</t>
  </si>
  <si>
    <t>11°</t>
  </si>
  <si>
    <t>20°</t>
  </si>
  <si>
    <t>5,7°</t>
  </si>
  <si>
    <t>8,3°</t>
  </si>
  <si>
    <t>1,4°</t>
  </si>
  <si>
    <t>11,7°</t>
  </si>
  <si>
    <t>1,9°</t>
  </si>
  <si>
    <t>17°</t>
  </si>
  <si>
    <t>82°</t>
  </si>
  <si>
    <t>49,6°</t>
  </si>
  <si>
    <t>8,7°</t>
  </si>
  <si>
    <t>Wide Angle Lens L8C</t>
  </si>
  <si>
    <r>
      <t xml:space="preserve">L8C - </t>
    </r>
    <r>
      <rPr>
        <sz val="12"/>
        <rFont val="Arial"/>
        <family val="2"/>
      </rPr>
      <t>C-Mount Lens with 8 mm (2/3")</t>
    </r>
  </si>
  <si>
    <t>Indionapolis</t>
  </si>
  <si>
    <t>5°</t>
  </si>
  <si>
    <t>Curcuit of Americas</t>
  </si>
  <si>
    <t>10°</t>
  </si>
  <si>
    <t>Laguna Seca Racway</t>
  </si>
  <si>
    <t>17,6°</t>
  </si>
  <si>
    <t>14°</t>
  </si>
  <si>
    <t>Road America, Plymouth</t>
  </si>
  <si>
    <t>Samoa Raceway</t>
  </si>
  <si>
    <t>6,4°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</si>
</sst>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quotePrefix="1"/>
    <xf numFmtId="2" fontId="0" fillId="0" borderId="0" xfId="0" applyNumberFormat="1"/>
    <xf numFmtId="0" fontId="1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10" fillId="5" borderId="1" xfId="0" applyFont="1" applyFill="1" applyBorder="1"/>
    <xf numFmtId="0" fontId="10" fillId="3" borderId="5" xfId="0" applyFont="1" applyFill="1" applyBorder="1"/>
    <xf numFmtId="0" fontId="10" fillId="6" borderId="5" xfId="0" applyFont="1" applyFill="1" applyBorder="1"/>
    <xf numFmtId="0" fontId="10" fillId="5" borderId="5" xfId="0" applyFont="1" applyFill="1" applyBorder="1"/>
    <xf numFmtId="0" fontId="1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8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Alignment="1">
      <alignment horizontal="center"/>
    </xf>
    <xf numFmtId="0" fontId="10" fillId="6" borderId="1" xfId="0" applyFont="1" applyFill="1" applyBorder="1"/>
    <xf numFmtId="9" fontId="0" fillId="0" borderId="0" xfId="0" applyNumberFormat="1"/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2" fontId="14" fillId="0" borderId="0" xfId="0" applyNumberFormat="1" applyFont="1"/>
    <xf numFmtId="0" fontId="1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164" fontId="0" fillId="4" borderId="24" xfId="0" applyNumberFormat="1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18" fillId="4" borderId="28" xfId="0" applyNumberFormat="1" applyFon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4" borderId="13" xfId="0" applyFont="1" applyFill="1" applyBorder="1"/>
    <xf numFmtId="0" fontId="6" fillId="0" borderId="0" xfId="0" applyFont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0" fillId="9" borderId="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</cellXfs>
  <cellStyles count="1">
    <cellStyle name="Standard" xfId="0" builtinId="0"/>
  </cellStyles>
  <dxfs count="11">
    <dxf>
      <fill>
        <patternFill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10</xdr:row>
      <xdr:rowOff>123825</xdr:rowOff>
    </xdr:from>
    <xdr:to>
      <xdr:col>10</xdr:col>
      <xdr:colOff>629920</xdr:colOff>
      <xdr:row>29</xdr:row>
      <xdr:rowOff>23495</xdr:rowOff>
    </xdr:to>
    <xdr:pic>
      <xdr:nvPicPr>
        <xdr:cNvPr id="1236" name="Grafik 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305050"/>
          <a:ext cx="6638925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368300</xdr:colOff>
      <xdr:row>9</xdr:row>
      <xdr:rowOff>25400</xdr:rowOff>
    </xdr:from>
    <xdr:to>
      <xdr:col>17</xdr:col>
      <xdr:colOff>24130</xdr:colOff>
      <xdr:row>45</xdr:row>
      <xdr:rowOff>68501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2EFE4E3-398E-4DE2-8B00-13B0AFDC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2019300"/>
          <a:ext cx="2692400" cy="6876971"/>
        </a:xfrm>
        <a:prstGeom prst="rect">
          <a:avLst/>
        </a:prstGeom>
      </xdr:spPr>
    </xdr:pic>
    <xdr:clientData/>
  </xdr:twoCellAnchor>
  <xdr:twoCellAnchor editAs="oneCell">
    <xdr:from>
      <xdr:col>13</xdr:col>
      <xdr:colOff>404726</xdr:colOff>
      <xdr:row>50</xdr:row>
      <xdr:rowOff>139701</xdr:rowOff>
    </xdr:from>
    <xdr:to>
      <xdr:col>17</xdr:col>
      <xdr:colOff>114300</xdr:colOff>
      <xdr:row>67</xdr:row>
      <xdr:rowOff>641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D89382-AFC1-4FE8-87DE-8EF33039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32776" y="9258301"/>
          <a:ext cx="2757574" cy="265748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69</xdr:row>
      <xdr:rowOff>88900</xdr:rowOff>
    </xdr:from>
    <xdr:to>
      <xdr:col>17</xdr:col>
      <xdr:colOff>7784</xdr:colOff>
      <xdr:row>83</xdr:row>
      <xdr:rowOff>129014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2CFDFAF-51B8-4259-ABB2-46A0C102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51900" y="12585700"/>
          <a:ext cx="2674784" cy="2262614"/>
        </a:xfrm>
        <a:prstGeom prst="rect">
          <a:avLst/>
        </a:prstGeom>
      </xdr:spPr>
    </xdr:pic>
    <xdr:clientData/>
  </xdr:twoCellAnchor>
  <xdr:twoCellAnchor editAs="oneCell">
    <xdr:from>
      <xdr:col>13</xdr:col>
      <xdr:colOff>349250</xdr:colOff>
      <xdr:row>128</xdr:row>
      <xdr:rowOff>76201</xdr:rowOff>
    </xdr:from>
    <xdr:to>
      <xdr:col>16</xdr:col>
      <xdr:colOff>259371</xdr:colOff>
      <xdr:row>165</xdr:row>
      <xdr:rowOff>82551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FE16DC5-082C-4173-914C-BE892DEC5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20150" y="22237701"/>
          <a:ext cx="2196121" cy="5880100"/>
        </a:xfrm>
        <a:prstGeom prst="rect">
          <a:avLst/>
        </a:prstGeom>
      </xdr:spPr>
    </xdr:pic>
    <xdr:clientData/>
  </xdr:twoCellAnchor>
  <xdr:twoCellAnchor editAs="oneCell">
    <xdr:from>
      <xdr:col>13</xdr:col>
      <xdr:colOff>323851</xdr:colOff>
      <xdr:row>86</xdr:row>
      <xdr:rowOff>63501</xdr:rowOff>
    </xdr:from>
    <xdr:to>
      <xdr:col>16</xdr:col>
      <xdr:colOff>481191</xdr:colOff>
      <xdr:row>126</xdr:row>
      <xdr:rowOff>120651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9184F96-D61A-400C-AB62-4FE3B6391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794751" y="15297151"/>
          <a:ext cx="2443340" cy="662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8"/>
  <sheetViews>
    <sheetView tabSelected="1" workbookViewId="0">
      <selection activeCell="J35" sqref="J35"/>
    </sheetView>
  </sheetViews>
  <sheetFormatPr baseColWidth="10" defaultRowHeight="12.5" x14ac:dyDescent="0.25"/>
  <cols>
    <col min="1" max="1" width="4.453125" bestFit="1" customWidth="1"/>
    <col min="2" max="2" width="5.6328125" bestFit="1" customWidth="1"/>
    <col min="3" max="3" width="4.08984375" bestFit="1" customWidth="1"/>
    <col min="4" max="4" width="6.36328125" customWidth="1"/>
    <col min="5" max="5" width="30.08984375" customWidth="1"/>
    <col min="6" max="6" width="10.08984375" style="2" customWidth="1"/>
    <col min="7" max="9" width="10.08984375" customWidth="1"/>
    <col min="10" max="11" width="10.08984375" bestFit="1" customWidth="1"/>
    <col min="12" max="12" width="4.453125" bestFit="1" customWidth="1"/>
    <col min="13" max="13" width="5.6328125" bestFit="1" customWidth="1"/>
    <col min="18" max="18" width="10.453125" customWidth="1"/>
    <col min="19" max="19" width="3.36328125" bestFit="1" customWidth="1"/>
    <col min="20" max="20" width="12.08984375" customWidth="1"/>
    <col min="21" max="25" width="8.6328125" customWidth="1"/>
    <col min="26" max="26" width="13.36328125" customWidth="1"/>
    <col min="27" max="27" width="8.6328125" customWidth="1"/>
    <col min="30" max="30" width="12.54296875" customWidth="1"/>
  </cols>
  <sheetData>
    <row r="1" spans="1:18" ht="35.25" customHeight="1" x14ac:dyDescent="0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8" x14ac:dyDescent="0.25">
      <c r="F2"/>
      <c r="G2" s="2"/>
    </row>
    <row r="3" spans="1:18" x14ac:dyDescent="0.25">
      <c r="A3" s="67" t="s">
        <v>94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8" x14ac:dyDescent="0.25">
      <c r="A4" s="67" t="s">
        <v>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8" ht="28.5" customHeight="1" x14ac:dyDescent="0.25">
      <c r="A5" s="67" t="s">
        <v>91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8" ht="15.5" x14ac:dyDescent="0.35">
      <c r="A6" s="67" t="s">
        <v>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2"/>
    </row>
    <row r="7" spans="1:18" x14ac:dyDescent="0.25">
      <c r="A7" s="67" t="s">
        <v>95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8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8" ht="15.5" x14ac:dyDescent="0.35">
      <c r="A9" s="7"/>
      <c r="B9" s="7"/>
      <c r="C9" s="7"/>
      <c r="D9" s="7"/>
      <c r="E9" s="7" t="s">
        <v>14</v>
      </c>
      <c r="F9" s="11"/>
      <c r="G9" s="7"/>
      <c r="H9" s="7"/>
      <c r="I9" s="7"/>
      <c r="J9" s="7"/>
      <c r="K9" s="7"/>
      <c r="L9" s="7"/>
      <c r="M9" s="7"/>
      <c r="N9" s="65" t="s">
        <v>90</v>
      </c>
      <c r="O9" s="65"/>
      <c r="P9" s="65"/>
      <c r="Q9" s="65"/>
      <c r="R9" s="65"/>
    </row>
    <row r="10" spans="1:18" x14ac:dyDescent="0.25">
      <c r="F10" s="11"/>
    </row>
    <row r="12" spans="1:18" ht="31.5" customHeight="1" x14ac:dyDescent="0.25"/>
    <row r="15" spans="1:18" ht="28.5" customHeight="1" x14ac:dyDescent="0.25"/>
    <row r="17" spans="1:26" x14ac:dyDescent="0.25">
      <c r="A17" s="10" t="s">
        <v>13</v>
      </c>
      <c r="B17" s="9">
        <v>2.7</v>
      </c>
    </row>
    <row r="18" spans="1:26" x14ac:dyDescent="0.25">
      <c r="B18" s="8"/>
    </row>
    <row r="20" spans="1:26" x14ac:dyDescent="0.25">
      <c r="I20" s="1"/>
      <c r="X20" s="40"/>
    </row>
    <row r="21" spans="1:26" x14ac:dyDescent="0.25">
      <c r="J21" s="1"/>
      <c r="L21" t="s">
        <v>0</v>
      </c>
      <c r="M21" s="9">
        <v>1.5</v>
      </c>
    </row>
    <row r="22" spans="1:26" ht="26" x14ac:dyDescent="0.25">
      <c r="M22" s="8" t="s">
        <v>12</v>
      </c>
      <c r="T22" s="42" t="s">
        <v>103</v>
      </c>
      <c r="U22" s="43" t="s">
        <v>99</v>
      </c>
      <c r="V22" s="43" t="s">
        <v>100</v>
      </c>
      <c r="W22" s="43" t="s">
        <v>101</v>
      </c>
      <c r="X22" s="43" t="s">
        <v>102</v>
      </c>
      <c r="Y22" s="43" t="s">
        <v>98</v>
      </c>
      <c r="Z22" s="43" t="s">
        <v>97</v>
      </c>
    </row>
    <row r="23" spans="1:26" ht="13" x14ac:dyDescent="0.3">
      <c r="T23" s="41">
        <v>1</v>
      </c>
      <c r="U23" s="13">
        <v>10</v>
      </c>
      <c r="V23" s="13">
        <v>10</v>
      </c>
      <c r="W23" s="13">
        <v>40</v>
      </c>
      <c r="X23" s="13">
        <v>2</v>
      </c>
      <c r="Y23" s="45" t="s">
        <v>96</v>
      </c>
      <c r="Z23" s="46" t="s">
        <v>82</v>
      </c>
    </row>
    <row r="24" spans="1:26" ht="13" x14ac:dyDescent="0.3">
      <c r="T24" s="41">
        <f>T23+1</f>
        <v>2</v>
      </c>
      <c r="U24" s="13">
        <v>10</v>
      </c>
      <c r="V24" s="13">
        <v>5</v>
      </c>
      <c r="W24" s="13">
        <v>40</v>
      </c>
      <c r="X24" s="13">
        <v>2</v>
      </c>
      <c r="Y24" s="45" t="s">
        <v>110</v>
      </c>
      <c r="Z24" s="46" t="s">
        <v>111</v>
      </c>
    </row>
    <row r="25" spans="1:26" ht="13" x14ac:dyDescent="0.3">
      <c r="T25" s="41">
        <f t="shared" ref="T25:T27" si="0">T24+1</f>
        <v>3</v>
      </c>
      <c r="U25" s="13">
        <v>15</v>
      </c>
      <c r="V25" s="13">
        <v>10</v>
      </c>
      <c r="W25" s="13">
        <v>40</v>
      </c>
      <c r="X25" s="13">
        <v>2</v>
      </c>
      <c r="Y25" s="45" t="s">
        <v>104</v>
      </c>
      <c r="Z25" s="46" t="s">
        <v>105</v>
      </c>
    </row>
    <row r="26" spans="1:26" ht="13" x14ac:dyDescent="0.3">
      <c r="T26" s="41">
        <f t="shared" si="0"/>
        <v>4</v>
      </c>
      <c r="U26" s="13">
        <v>15</v>
      </c>
      <c r="V26" s="13">
        <v>5</v>
      </c>
      <c r="W26" s="13">
        <v>40</v>
      </c>
      <c r="X26" s="13">
        <v>2</v>
      </c>
      <c r="Y26" s="45" t="s">
        <v>108</v>
      </c>
      <c r="Z26" s="46" t="s">
        <v>109</v>
      </c>
    </row>
    <row r="27" spans="1:26" ht="13" x14ac:dyDescent="0.3">
      <c r="T27" s="47">
        <f t="shared" si="0"/>
        <v>5</v>
      </c>
      <c r="U27" s="13">
        <v>18</v>
      </c>
      <c r="V27" s="13">
        <v>5</v>
      </c>
      <c r="W27" s="13">
        <v>40</v>
      </c>
      <c r="X27" s="13">
        <v>2</v>
      </c>
      <c r="Y27" s="45" t="s">
        <v>108</v>
      </c>
      <c r="Z27" s="45" t="s">
        <v>112</v>
      </c>
    </row>
    <row r="29" spans="1:26" ht="13" x14ac:dyDescent="0.3">
      <c r="T29" s="44" t="s">
        <v>106</v>
      </c>
    </row>
    <row r="30" spans="1:26" ht="13" x14ac:dyDescent="0.3">
      <c r="T30" s="44" t="s">
        <v>107</v>
      </c>
    </row>
    <row r="34" spans="3:22" x14ac:dyDescent="0.25">
      <c r="C34" s="8" t="s">
        <v>1</v>
      </c>
      <c r="D34" s="37">
        <v>2</v>
      </c>
      <c r="I34" s="8" t="s">
        <v>2</v>
      </c>
      <c r="J34" s="9">
        <v>9.8000000000000007</v>
      </c>
    </row>
    <row r="35" spans="3:22" x14ac:dyDescent="0.25">
      <c r="D35" s="8"/>
      <c r="J35" s="8" t="s">
        <v>12</v>
      </c>
      <c r="T35" s="40" t="s">
        <v>132</v>
      </c>
      <c r="V35" s="62" t="s">
        <v>133</v>
      </c>
    </row>
    <row r="36" spans="3:22" x14ac:dyDescent="0.25">
      <c r="T36" s="40" t="s">
        <v>131</v>
      </c>
      <c r="V36" s="62" t="s">
        <v>130</v>
      </c>
    </row>
    <row r="37" spans="3:22" x14ac:dyDescent="0.25">
      <c r="D37" s="68" t="s">
        <v>3</v>
      </c>
      <c r="E37" s="68"/>
      <c r="F37" s="2">
        <f>ATAN((D34+J34)/(B17-M21))*180/PI()</f>
        <v>84.193273094468438</v>
      </c>
      <c r="G37" t="s">
        <v>5</v>
      </c>
      <c r="T37" s="40" t="s">
        <v>128</v>
      </c>
      <c r="V37" s="62" t="s">
        <v>129</v>
      </c>
    </row>
    <row r="38" spans="3:22" x14ac:dyDescent="0.25">
      <c r="D38" s="69" t="s">
        <v>4</v>
      </c>
      <c r="E38" s="69"/>
      <c r="F38" s="2">
        <f>ATAN(D34/B17)*180/PI()</f>
        <v>36.528855366985162</v>
      </c>
      <c r="G38" t="s">
        <v>5</v>
      </c>
      <c r="T38" s="40" t="s">
        <v>124</v>
      </c>
      <c r="U38" s="40"/>
      <c r="V38" s="62" t="s">
        <v>125</v>
      </c>
    </row>
    <row r="39" spans="3:22" ht="18" x14ac:dyDescent="0.4">
      <c r="D39" s="3" t="s">
        <v>10</v>
      </c>
      <c r="E39" s="3"/>
      <c r="F39" s="4">
        <f>F37-F38</f>
        <v>47.664417727483276</v>
      </c>
      <c r="G39" s="5" t="s">
        <v>5</v>
      </c>
      <c r="T39" s="40" t="s">
        <v>126</v>
      </c>
      <c r="V39" s="62" t="s">
        <v>127</v>
      </c>
    </row>
    <row r="40" spans="3:22" ht="14" x14ac:dyDescent="0.3">
      <c r="D40" s="70" t="s">
        <v>11</v>
      </c>
      <c r="E40" s="70"/>
      <c r="F40" s="38">
        <f>(90-F37)</f>
        <v>5.806726905531562</v>
      </c>
      <c r="G40" s="39" t="s">
        <v>5</v>
      </c>
    </row>
    <row r="42" spans="3:22" ht="13" x14ac:dyDescent="0.3">
      <c r="F42" s="63" t="s">
        <v>85</v>
      </c>
      <c r="G42" s="64"/>
      <c r="H42" s="63" t="s">
        <v>84</v>
      </c>
      <c r="I42" s="64"/>
    </row>
    <row r="43" spans="3:22" ht="15.5" x14ac:dyDescent="0.35">
      <c r="D43" s="76" t="s">
        <v>6</v>
      </c>
      <c r="E43" s="77"/>
      <c r="F43" s="36" t="s">
        <v>86</v>
      </c>
      <c r="G43" s="36" t="s">
        <v>87</v>
      </c>
      <c r="H43" s="36" t="s">
        <v>86</v>
      </c>
      <c r="I43" s="36" t="s">
        <v>87</v>
      </c>
    </row>
    <row r="44" spans="3:22" x14ac:dyDescent="0.25">
      <c r="D44" s="72" t="s">
        <v>16</v>
      </c>
      <c r="E44" s="73"/>
      <c r="F44" s="31">
        <v>5.7</v>
      </c>
      <c r="G44" s="31">
        <v>30</v>
      </c>
      <c r="H44" s="31">
        <v>8.3000000000000007</v>
      </c>
      <c r="I44" s="31">
        <v>43</v>
      </c>
    </row>
    <row r="45" spans="3:22" x14ac:dyDescent="0.25">
      <c r="D45" s="72" t="s">
        <v>18</v>
      </c>
      <c r="E45" s="73"/>
      <c r="F45" s="31">
        <v>1.4</v>
      </c>
      <c r="G45" s="31">
        <v>11.7</v>
      </c>
      <c r="H45" s="31">
        <v>1.9</v>
      </c>
      <c r="I45" s="31">
        <v>17</v>
      </c>
    </row>
    <row r="46" spans="3:22" x14ac:dyDescent="0.25">
      <c r="D46" s="74" t="s">
        <v>7</v>
      </c>
      <c r="E46" s="75"/>
      <c r="F46" s="31"/>
      <c r="G46" s="31">
        <v>49.6</v>
      </c>
      <c r="H46" s="31"/>
      <c r="I46" s="31">
        <v>85.5</v>
      </c>
    </row>
    <row r="47" spans="3:22" x14ac:dyDescent="0.25">
      <c r="D47" s="72" t="s">
        <v>15</v>
      </c>
      <c r="E47" s="73"/>
      <c r="F47" s="32">
        <v>8.6999999999999993</v>
      </c>
      <c r="G47" s="34">
        <v>47.5</v>
      </c>
      <c r="H47" s="33"/>
      <c r="I47" s="35"/>
    </row>
    <row r="48" spans="3:22" x14ac:dyDescent="0.25">
      <c r="H48" s="6"/>
    </row>
    <row r="49" spans="4:18" x14ac:dyDescent="0.25">
      <c r="D49" t="s">
        <v>8</v>
      </c>
      <c r="H49" s="6"/>
    </row>
    <row r="50" spans="4:18" ht="15.5" x14ac:dyDescent="0.35">
      <c r="D50" t="s">
        <v>92</v>
      </c>
      <c r="N50" s="65" t="s">
        <v>17</v>
      </c>
      <c r="O50" s="65"/>
      <c r="P50" s="65"/>
      <c r="Q50" s="65"/>
      <c r="R50" s="65"/>
    </row>
    <row r="51" spans="4:18" x14ac:dyDescent="0.25">
      <c r="D51" t="s">
        <v>93</v>
      </c>
    </row>
    <row r="55" spans="4:18" ht="13" thickBot="1" x14ac:dyDescent="0.3"/>
    <row r="56" spans="4:18" ht="13.5" thickBot="1" x14ac:dyDescent="0.35">
      <c r="F56"/>
      <c r="G56" s="78" t="s">
        <v>85</v>
      </c>
      <c r="H56" s="79"/>
      <c r="I56" s="78" t="s">
        <v>84</v>
      </c>
      <c r="J56" s="79"/>
    </row>
    <row r="57" spans="4:18" ht="16" thickBot="1" x14ac:dyDescent="0.4">
      <c r="E57" s="80" t="s">
        <v>6</v>
      </c>
      <c r="F57" s="81"/>
      <c r="G57" s="48" t="s">
        <v>86</v>
      </c>
      <c r="H57" s="49" t="s">
        <v>87</v>
      </c>
      <c r="I57" s="50" t="s">
        <v>86</v>
      </c>
      <c r="J57" s="49" t="s">
        <v>87</v>
      </c>
    </row>
    <row r="58" spans="4:18" ht="12.5" customHeight="1" x14ac:dyDescent="0.25">
      <c r="E58" s="82" t="s">
        <v>16</v>
      </c>
      <c r="F58" s="83"/>
      <c r="G58" s="51" t="s">
        <v>113</v>
      </c>
      <c r="H58" s="52" t="s">
        <v>58</v>
      </c>
      <c r="I58" s="53" t="s">
        <v>114</v>
      </c>
      <c r="J58" s="52" t="s">
        <v>45</v>
      </c>
    </row>
    <row r="59" spans="4:18" ht="13" customHeight="1" x14ac:dyDescent="0.25">
      <c r="E59" s="82" t="s">
        <v>18</v>
      </c>
      <c r="F59" s="83"/>
      <c r="G59" s="54" t="s">
        <v>115</v>
      </c>
      <c r="H59" s="55" t="s">
        <v>116</v>
      </c>
      <c r="I59" s="56" t="s">
        <v>117</v>
      </c>
      <c r="J59" s="55" t="s">
        <v>118</v>
      </c>
    </row>
    <row r="60" spans="4:18" ht="12.5" customHeight="1" x14ac:dyDescent="0.35">
      <c r="E60" s="82" t="s">
        <v>122</v>
      </c>
      <c r="F60" s="84"/>
      <c r="G60" s="54"/>
      <c r="H60" s="57" t="s">
        <v>83</v>
      </c>
      <c r="I60" s="56"/>
      <c r="J60" s="55" t="s">
        <v>119</v>
      </c>
    </row>
    <row r="61" spans="4:18" ht="13" customHeight="1" x14ac:dyDescent="0.35">
      <c r="E61" s="85" t="s">
        <v>7</v>
      </c>
      <c r="F61" s="84"/>
      <c r="G61" s="54"/>
      <c r="H61" s="57" t="s">
        <v>120</v>
      </c>
      <c r="I61" s="56"/>
      <c r="J61" s="55">
        <v>85</v>
      </c>
    </row>
    <row r="62" spans="4:18" ht="15" thickBot="1" x14ac:dyDescent="0.4">
      <c r="E62" s="86" t="s">
        <v>15</v>
      </c>
      <c r="F62" s="87"/>
      <c r="G62" s="58" t="s">
        <v>121</v>
      </c>
      <c r="H62" s="59" t="s">
        <v>83</v>
      </c>
      <c r="I62" s="60"/>
      <c r="J62" s="61"/>
    </row>
    <row r="69" spans="14:18" ht="15.5" x14ac:dyDescent="0.35">
      <c r="N69" s="71" t="s">
        <v>20</v>
      </c>
      <c r="O69" s="65"/>
      <c r="P69" s="65"/>
      <c r="Q69" s="65"/>
      <c r="R69" s="65"/>
    </row>
    <row r="86" spans="14:18" ht="15.5" x14ac:dyDescent="0.35">
      <c r="N86" s="65" t="s">
        <v>123</v>
      </c>
      <c r="O86" s="65"/>
      <c r="P86" s="65"/>
      <c r="Q86" s="65"/>
      <c r="R86" s="65"/>
    </row>
    <row r="110" ht="30" customHeight="1" x14ac:dyDescent="0.25"/>
    <row r="128" spans="14:18" ht="15.5" x14ac:dyDescent="0.35">
      <c r="N128" s="65" t="s">
        <v>19</v>
      </c>
      <c r="O128" s="65"/>
      <c r="P128" s="65"/>
      <c r="Q128" s="65"/>
      <c r="R128" s="65"/>
    </row>
  </sheetData>
  <mergeCells count="29">
    <mergeCell ref="N128:R128"/>
    <mergeCell ref="N69:R69"/>
    <mergeCell ref="D47:E47"/>
    <mergeCell ref="D46:E46"/>
    <mergeCell ref="D43:E43"/>
    <mergeCell ref="D44:E44"/>
    <mergeCell ref="D45:E45"/>
    <mergeCell ref="G56:H56"/>
    <mergeCell ref="I56:J56"/>
    <mergeCell ref="E57:F57"/>
    <mergeCell ref="E58:F58"/>
    <mergeCell ref="E59:F59"/>
    <mergeCell ref="E60:F60"/>
    <mergeCell ref="E61:F61"/>
    <mergeCell ref="E62:F62"/>
    <mergeCell ref="N86:R86"/>
    <mergeCell ref="F42:G42"/>
    <mergeCell ref="N50:R50"/>
    <mergeCell ref="H42:I42"/>
    <mergeCell ref="A1:N1"/>
    <mergeCell ref="A3:N3"/>
    <mergeCell ref="A4:N4"/>
    <mergeCell ref="A5:N5"/>
    <mergeCell ref="A6:N6"/>
    <mergeCell ref="A7:N7"/>
    <mergeCell ref="D37:E37"/>
    <mergeCell ref="D38:E38"/>
    <mergeCell ref="N9:R9"/>
    <mergeCell ref="D40:E40"/>
  </mergeCells>
  <phoneticPr fontId="0" type="noConversion"/>
  <conditionalFormatting sqref="F40">
    <cfRule type="cellIs" dxfId="10" priority="13" stopIfTrue="1" operator="lessThan">
      <formula>20</formula>
    </cfRule>
  </conditionalFormatting>
  <conditionalFormatting sqref="F44:I47">
    <cfRule type="cellIs" dxfId="9" priority="14" stopIfTrue="1" operator="greaterThan">
      <formula>$F$39</formula>
    </cfRule>
  </conditionalFormatting>
  <conditionalFormatting sqref="D46:E46">
    <cfRule type="expression" dxfId="8" priority="10">
      <formula>AND($F$39&lt;$I$46,$F$39&gt;$G$46*0.8)</formula>
    </cfRule>
  </conditionalFormatting>
  <conditionalFormatting sqref="D45:E45">
    <cfRule type="expression" dxfId="7" priority="8">
      <formula>AND($F$39&lt;$I$45,$F$39&gt;$F$45*0.8)</formula>
    </cfRule>
  </conditionalFormatting>
  <conditionalFormatting sqref="D44:E44">
    <cfRule type="expression" dxfId="6" priority="7">
      <formula>AND($F$39&lt;$I$44,$F$39&gt;$F$44*0.8)</formula>
    </cfRule>
  </conditionalFormatting>
  <conditionalFormatting sqref="D47:E47">
    <cfRule type="expression" dxfId="5" priority="6">
      <formula>AND($F$39&lt;$G$47,$F$39&gt;$F$47*0.8)</formula>
    </cfRule>
  </conditionalFormatting>
  <conditionalFormatting sqref="G58:J62">
    <cfRule type="cellIs" dxfId="4" priority="5" stopIfTrue="1" operator="greaterThan">
      <formula>$F$39</formula>
    </cfRule>
  </conditionalFormatting>
  <conditionalFormatting sqref="E60:F61">
    <cfRule type="expression" dxfId="3" priority="4">
      <formula>AND($F$39&lt;$I$46,$F$39&gt;$G$46*0.8)</formula>
    </cfRule>
  </conditionalFormatting>
  <conditionalFormatting sqref="E59:F59">
    <cfRule type="expression" dxfId="2" priority="3">
      <formula>AND($F$39&lt;$I$45,$F$39&gt;$F$45*0.8)</formula>
    </cfRule>
  </conditionalFormatting>
  <conditionalFormatting sqref="E58:F58">
    <cfRule type="expression" dxfId="1" priority="2">
      <formula>AND($F$39&lt;$I$44,$F$39&gt;$F$44*0.8)</formula>
    </cfRule>
  </conditionalFormatting>
  <conditionalFormatting sqref="E62:F62">
    <cfRule type="expression" dxfId="0" priority="1">
      <formula>AND($F$39&lt;$G$47,$F$39&gt;$F$47*0.8)</formula>
    </cfRule>
  </conditionalFormatting>
  <pageMargins left="0.78740157499999996" right="0.78740157499999996" top="0.984251969" bottom="0.984251969" header="0.4921259845" footer="0.4921259845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workbookViewId="0">
      <selection activeCell="J16" sqref="J16"/>
    </sheetView>
  </sheetViews>
  <sheetFormatPr baseColWidth="10" defaultRowHeight="12.5" x14ac:dyDescent="0.25"/>
  <cols>
    <col min="1" max="1" width="3.54296875" style="8" customWidth="1"/>
    <col min="4" max="4" width="5.453125" customWidth="1"/>
  </cols>
  <sheetData>
    <row r="1" spans="1:9" ht="18.5" x14ac:dyDescent="0.45">
      <c r="A1" s="90" t="s">
        <v>21</v>
      </c>
      <c r="B1" s="90"/>
      <c r="C1" s="90"/>
      <c r="E1" s="90" t="s">
        <v>21</v>
      </c>
      <c r="F1" s="90"/>
      <c r="G1" s="90"/>
    </row>
    <row r="2" spans="1:9" ht="16" thickBot="1" x14ac:dyDescent="0.4">
      <c r="A2" s="91" t="s">
        <v>22</v>
      </c>
      <c r="B2" s="92"/>
      <c r="C2" s="14" t="s">
        <v>23</v>
      </c>
      <c r="E2" s="15"/>
      <c r="F2" s="16" t="s">
        <v>24</v>
      </c>
      <c r="G2" s="17" t="s">
        <v>23</v>
      </c>
    </row>
    <row r="3" spans="1:9" ht="15.65" customHeight="1" x14ac:dyDescent="0.35">
      <c r="A3" s="13"/>
      <c r="B3" s="18" t="s">
        <v>25</v>
      </c>
      <c r="C3" s="18" t="s">
        <v>26</v>
      </c>
      <c r="E3" s="93" t="s">
        <v>27</v>
      </c>
      <c r="F3" s="19" t="s">
        <v>28</v>
      </c>
      <c r="G3" s="20" t="s">
        <v>29</v>
      </c>
    </row>
    <row r="4" spans="1:9" ht="15" thickBot="1" x14ac:dyDescent="0.4">
      <c r="A4" s="13"/>
      <c r="B4" s="18" t="s">
        <v>30</v>
      </c>
      <c r="C4" s="18" t="s">
        <v>31</v>
      </c>
      <c r="E4" s="94"/>
      <c r="F4" s="21" t="s">
        <v>32</v>
      </c>
      <c r="G4" s="22" t="s">
        <v>33</v>
      </c>
    </row>
    <row r="5" spans="1:9" x14ac:dyDescent="0.25">
      <c r="A5" s="13" t="s">
        <v>34</v>
      </c>
      <c r="B5" s="13" t="s">
        <v>35</v>
      </c>
      <c r="C5" s="13" t="s">
        <v>35</v>
      </c>
      <c r="E5" s="95" t="s">
        <v>36</v>
      </c>
      <c r="F5" s="19" t="s">
        <v>37</v>
      </c>
      <c r="G5" s="20" t="s">
        <v>38</v>
      </c>
    </row>
    <row r="6" spans="1:9" ht="13" thickBot="1" x14ac:dyDescent="0.3">
      <c r="A6" s="13" t="s">
        <v>39</v>
      </c>
      <c r="B6" s="13" t="s">
        <v>40</v>
      </c>
      <c r="C6" s="13" t="s">
        <v>41</v>
      </c>
      <c r="E6" s="96"/>
      <c r="F6" s="23" t="s">
        <v>42</v>
      </c>
      <c r="G6" s="24" t="s">
        <v>43</v>
      </c>
    </row>
    <row r="7" spans="1:9" ht="14.4" customHeight="1" thickBot="1" x14ac:dyDescent="0.3">
      <c r="A7" s="13"/>
      <c r="B7" s="13" t="s">
        <v>44</v>
      </c>
      <c r="C7" s="13" t="s">
        <v>45</v>
      </c>
      <c r="E7" s="25" t="s">
        <v>46</v>
      </c>
      <c r="F7" s="26" t="s">
        <v>47</v>
      </c>
      <c r="G7" s="27" t="s">
        <v>48</v>
      </c>
    </row>
    <row r="8" spans="1:9" ht="15" customHeight="1" x14ac:dyDescent="0.25">
      <c r="B8" s="8" t="s">
        <v>49</v>
      </c>
      <c r="C8" s="8" t="s">
        <v>50</v>
      </c>
      <c r="E8" s="97" t="s">
        <v>51</v>
      </c>
      <c r="F8" s="19" t="s">
        <v>52</v>
      </c>
      <c r="G8" s="20" t="s">
        <v>53</v>
      </c>
    </row>
    <row r="9" spans="1:9" ht="13" thickBot="1" x14ac:dyDescent="0.3">
      <c r="B9" s="8">
        <f>29/2/2</f>
        <v>7.25</v>
      </c>
      <c r="C9" s="8">
        <f>160/2/2</f>
        <v>40</v>
      </c>
      <c r="E9" s="98"/>
      <c r="F9" s="23" t="s">
        <v>54</v>
      </c>
      <c r="G9" s="24" t="s">
        <v>53</v>
      </c>
    </row>
    <row r="10" spans="1:9" ht="18.5" x14ac:dyDescent="0.45">
      <c r="A10" s="28"/>
    </row>
    <row r="11" spans="1:9" ht="15.5" x14ac:dyDescent="0.35">
      <c r="A11" s="91" t="s">
        <v>22</v>
      </c>
      <c r="B11" s="92"/>
      <c r="C11" s="29" t="s">
        <v>24</v>
      </c>
      <c r="H11" s="30">
        <v>0.67</v>
      </c>
      <c r="I11" t="s">
        <v>24</v>
      </c>
    </row>
    <row r="12" spans="1:9" ht="14.5" x14ac:dyDescent="0.35">
      <c r="A12" s="13"/>
      <c r="B12" s="18" t="s">
        <v>25</v>
      </c>
      <c r="C12" s="18" t="s">
        <v>26</v>
      </c>
      <c r="H12" s="30">
        <v>1</v>
      </c>
      <c r="I12" t="s">
        <v>23</v>
      </c>
    </row>
    <row r="13" spans="1:9" ht="14.5" x14ac:dyDescent="0.35">
      <c r="A13" s="13"/>
      <c r="B13" s="18" t="s">
        <v>30</v>
      </c>
      <c r="C13" s="18" t="s">
        <v>31</v>
      </c>
    </row>
    <row r="14" spans="1:9" x14ac:dyDescent="0.25">
      <c r="A14" s="13" t="s">
        <v>34</v>
      </c>
      <c r="B14" s="13" t="s">
        <v>35</v>
      </c>
      <c r="C14" s="13" t="s">
        <v>35</v>
      </c>
    </row>
    <row r="15" spans="1:9" x14ac:dyDescent="0.25">
      <c r="A15" s="13" t="s">
        <v>39</v>
      </c>
      <c r="B15" s="13" t="s">
        <v>55</v>
      </c>
      <c r="C15" s="13" t="s">
        <v>56</v>
      </c>
    </row>
    <row r="16" spans="1:9" x14ac:dyDescent="0.25">
      <c r="A16" s="13"/>
      <c r="B16" s="13" t="s">
        <v>57</v>
      </c>
      <c r="C16" s="13" t="s">
        <v>58</v>
      </c>
    </row>
    <row r="17" spans="1:7" x14ac:dyDescent="0.25">
      <c r="B17" s="8">
        <v>19.5</v>
      </c>
      <c r="C17" s="8">
        <v>108</v>
      </c>
    </row>
    <row r="18" spans="1:7" x14ac:dyDescent="0.25">
      <c r="B18" s="8">
        <f>19.5/2/2</f>
        <v>4.875</v>
      </c>
      <c r="C18" s="8">
        <f>108/2/2</f>
        <v>27</v>
      </c>
    </row>
    <row r="20" spans="1:7" ht="15.5" x14ac:dyDescent="0.35">
      <c r="A20" s="99" t="s">
        <v>36</v>
      </c>
      <c r="B20" s="100"/>
      <c r="C20" s="14" t="s">
        <v>23</v>
      </c>
    </row>
    <row r="21" spans="1:7" ht="14.5" x14ac:dyDescent="0.35">
      <c r="A21" s="13"/>
      <c r="B21" s="18" t="s">
        <v>25</v>
      </c>
      <c r="C21" s="18" t="s">
        <v>26</v>
      </c>
    </row>
    <row r="22" spans="1:7" ht="14.5" x14ac:dyDescent="0.35">
      <c r="A22" s="13"/>
      <c r="B22" s="18" t="s">
        <v>59</v>
      </c>
      <c r="C22" s="18" t="s">
        <v>60</v>
      </c>
    </row>
    <row r="23" spans="1:7" x14ac:dyDescent="0.25">
      <c r="A23" s="13" t="s">
        <v>34</v>
      </c>
      <c r="B23" s="13" t="s">
        <v>35</v>
      </c>
      <c r="C23" s="13" t="s">
        <v>35</v>
      </c>
      <c r="G23" s="8"/>
    </row>
    <row r="24" spans="1:7" x14ac:dyDescent="0.25">
      <c r="A24" s="13" t="s">
        <v>39</v>
      </c>
      <c r="B24" s="13" t="s">
        <v>61</v>
      </c>
      <c r="C24" s="13" t="s">
        <v>62</v>
      </c>
    </row>
    <row r="25" spans="1:7" x14ac:dyDescent="0.25">
      <c r="A25" s="13"/>
      <c r="B25" s="13" t="s">
        <v>63</v>
      </c>
      <c r="C25" s="13" t="s">
        <v>64</v>
      </c>
    </row>
    <row r="26" spans="1:7" x14ac:dyDescent="0.25">
      <c r="B26" s="8" t="s">
        <v>65</v>
      </c>
      <c r="C26" s="8" t="s">
        <v>66</v>
      </c>
    </row>
    <row r="27" spans="1:7" x14ac:dyDescent="0.25">
      <c r="B27" s="8">
        <f>13/2/2</f>
        <v>3.25</v>
      </c>
      <c r="C27" s="8">
        <f>120/2/2</f>
        <v>30</v>
      </c>
    </row>
    <row r="28" spans="1:7" ht="18.5" x14ac:dyDescent="0.45">
      <c r="A28" s="28"/>
    </row>
    <row r="29" spans="1:7" ht="15.5" x14ac:dyDescent="0.35">
      <c r="A29" s="99" t="s">
        <v>36</v>
      </c>
      <c r="B29" s="100"/>
      <c r="C29" s="29" t="s">
        <v>24</v>
      </c>
    </row>
    <row r="30" spans="1:7" ht="14.5" x14ac:dyDescent="0.35">
      <c r="A30" s="13"/>
      <c r="B30" s="18" t="s">
        <v>25</v>
      </c>
      <c r="C30" s="18" t="s">
        <v>26</v>
      </c>
    </row>
    <row r="31" spans="1:7" ht="14.5" x14ac:dyDescent="0.35">
      <c r="A31" s="13"/>
      <c r="B31" s="18" t="s">
        <v>59</v>
      </c>
      <c r="C31" s="18" t="s">
        <v>60</v>
      </c>
    </row>
    <row r="32" spans="1:7" x14ac:dyDescent="0.25">
      <c r="A32" s="13" t="s">
        <v>34</v>
      </c>
      <c r="B32" s="13" t="s">
        <v>35</v>
      </c>
      <c r="C32" s="13" t="s">
        <v>35</v>
      </c>
    </row>
    <row r="33" spans="1:3" x14ac:dyDescent="0.25">
      <c r="A33" s="13" t="s">
        <v>39</v>
      </c>
      <c r="B33" s="13" t="s">
        <v>67</v>
      </c>
      <c r="C33" s="13" t="s">
        <v>68</v>
      </c>
    </row>
    <row r="34" spans="1:3" x14ac:dyDescent="0.25">
      <c r="A34" s="13"/>
      <c r="B34" s="13" t="s">
        <v>69</v>
      </c>
      <c r="C34" s="13" t="s">
        <v>70</v>
      </c>
    </row>
    <row r="35" spans="1:3" x14ac:dyDescent="0.25">
      <c r="B35" s="8" t="s">
        <v>71</v>
      </c>
      <c r="C35" s="8" t="s">
        <v>72</v>
      </c>
    </row>
    <row r="36" spans="1:3" x14ac:dyDescent="0.25">
      <c r="B36" s="8">
        <f>10/2/2</f>
        <v>2.5</v>
      </c>
      <c r="C36" s="8">
        <f>82/2/2</f>
        <v>20.5</v>
      </c>
    </row>
    <row r="37" spans="1:3" x14ac:dyDescent="0.25">
      <c r="B37" s="8"/>
      <c r="C37" s="8"/>
    </row>
    <row r="38" spans="1:3" ht="15.5" x14ac:dyDescent="0.35">
      <c r="A38" s="101" t="s">
        <v>46</v>
      </c>
      <c r="B38" s="102"/>
      <c r="C38" s="14" t="s">
        <v>23</v>
      </c>
    </row>
    <row r="39" spans="1:3" ht="14.5" x14ac:dyDescent="0.35">
      <c r="A39" s="13"/>
      <c r="B39" s="18" t="s">
        <v>73</v>
      </c>
      <c r="C39" s="18"/>
    </row>
    <row r="40" spans="1:3" ht="14.5" x14ac:dyDescent="0.35">
      <c r="A40" s="13"/>
      <c r="B40" s="18" t="s">
        <v>74</v>
      </c>
      <c r="C40" s="18"/>
    </row>
    <row r="41" spans="1:3" x14ac:dyDescent="0.25">
      <c r="A41" s="13" t="s">
        <v>34</v>
      </c>
      <c r="B41" s="13" t="s">
        <v>35</v>
      </c>
      <c r="C41" s="13"/>
    </row>
    <row r="42" spans="1:3" x14ac:dyDescent="0.25">
      <c r="A42" s="13" t="s">
        <v>39</v>
      </c>
      <c r="B42" s="13" t="s">
        <v>75</v>
      </c>
      <c r="C42" s="13"/>
    </row>
    <row r="43" spans="1:3" x14ac:dyDescent="0.25">
      <c r="A43" s="13"/>
      <c r="B43" s="13" t="s">
        <v>48</v>
      </c>
      <c r="C43" s="13"/>
    </row>
    <row r="44" spans="1:3" x14ac:dyDescent="0.25">
      <c r="B44" s="8" t="s">
        <v>76</v>
      </c>
      <c r="C44" s="8"/>
    </row>
    <row r="45" spans="1:3" x14ac:dyDescent="0.25">
      <c r="B45" s="8">
        <f>140/2</f>
        <v>70</v>
      </c>
      <c r="C45" s="8"/>
    </row>
    <row r="46" spans="1:3" ht="18.5" x14ac:dyDescent="0.45">
      <c r="A46" s="28"/>
    </row>
    <row r="47" spans="1:3" ht="15.5" x14ac:dyDescent="0.35">
      <c r="A47" s="101" t="s">
        <v>46</v>
      </c>
      <c r="B47" s="102"/>
      <c r="C47" s="29" t="s">
        <v>24</v>
      </c>
    </row>
    <row r="48" spans="1:3" ht="14.5" x14ac:dyDescent="0.35">
      <c r="A48" s="13"/>
      <c r="B48" s="18" t="s">
        <v>73</v>
      </c>
      <c r="C48" s="18"/>
    </row>
    <row r="49" spans="1:6" ht="14.5" x14ac:dyDescent="0.35">
      <c r="A49" s="13"/>
      <c r="B49" s="18" t="s">
        <v>74</v>
      </c>
      <c r="C49" s="18"/>
    </row>
    <row r="50" spans="1:6" x14ac:dyDescent="0.25">
      <c r="A50" s="13" t="s">
        <v>34</v>
      </c>
      <c r="B50" s="13" t="s">
        <v>35</v>
      </c>
      <c r="C50" s="13"/>
    </row>
    <row r="51" spans="1:6" x14ac:dyDescent="0.25">
      <c r="A51" s="13" t="s">
        <v>39</v>
      </c>
      <c r="B51" s="13">
        <v>46.5</v>
      </c>
      <c r="C51" s="13"/>
    </row>
    <row r="52" spans="1:6" x14ac:dyDescent="0.25">
      <c r="A52" s="13"/>
      <c r="B52" s="13" t="s">
        <v>47</v>
      </c>
      <c r="C52" s="13"/>
    </row>
    <row r="53" spans="1:6" x14ac:dyDescent="0.25">
      <c r="B53" s="8" t="s">
        <v>77</v>
      </c>
    </row>
    <row r="54" spans="1:6" x14ac:dyDescent="0.25">
      <c r="B54" s="8">
        <f>93/2</f>
        <v>46.5</v>
      </c>
    </row>
    <row r="56" spans="1:6" ht="15.5" x14ac:dyDescent="0.35">
      <c r="A56" s="88" t="s">
        <v>51</v>
      </c>
      <c r="B56" s="89"/>
      <c r="C56" s="29" t="s">
        <v>24</v>
      </c>
    </row>
    <row r="57" spans="1:6" ht="14.5" x14ac:dyDescent="0.35">
      <c r="A57" s="13"/>
      <c r="B57" s="18" t="s">
        <v>25</v>
      </c>
      <c r="C57" s="18" t="s">
        <v>26</v>
      </c>
      <c r="F57">
        <f>47.5/2</f>
        <v>23.75</v>
      </c>
    </row>
    <row r="58" spans="1:6" ht="14.5" x14ac:dyDescent="0.35">
      <c r="A58" s="13"/>
      <c r="B58" s="18" t="s">
        <v>78</v>
      </c>
      <c r="C58" s="18" t="s">
        <v>79</v>
      </c>
    </row>
    <row r="59" spans="1:6" x14ac:dyDescent="0.25">
      <c r="A59" s="13" t="s">
        <v>34</v>
      </c>
      <c r="B59" s="13" t="s">
        <v>80</v>
      </c>
      <c r="C59" s="13" t="s">
        <v>80</v>
      </c>
    </row>
    <row r="60" spans="1:6" x14ac:dyDescent="0.25">
      <c r="A60" s="13" t="s">
        <v>39</v>
      </c>
      <c r="B60" s="13">
        <v>30.5</v>
      </c>
      <c r="C60" s="13" t="s">
        <v>81</v>
      </c>
    </row>
    <row r="61" spans="1:6" x14ac:dyDescent="0.25">
      <c r="A61" s="13"/>
      <c r="B61" s="13" t="s">
        <v>82</v>
      </c>
      <c r="C61" s="13" t="s">
        <v>83</v>
      </c>
    </row>
    <row r="62" spans="1:6" x14ac:dyDescent="0.25">
      <c r="B62" s="8"/>
      <c r="C62" s="8"/>
    </row>
    <row r="63" spans="1:6" x14ac:dyDescent="0.25">
      <c r="B63" s="8"/>
      <c r="C63" s="8"/>
    </row>
  </sheetData>
  <mergeCells count="12">
    <mergeCell ref="A56:B56"/>
    <mergeCell ref="A1:C1"/>
    <mergeCell ref="E1:G1"/>
    <mergeCell ref="A2:B2"/>
    <mergeCell ref="E3:E4"/>
    <mergeCell ref="E5:E6"/>
    <mergeCell ref="E8:E9"/>
    <mergeCell ref="A11:B11"/>
    <mergeCell ref="A20:B20"/>
    <mergeCell ref="A29:B29"/>
    <mergeCell ref="A38:B38"/>
    <mergeCell ref="A47:B4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Angle Calclation</vt:lpstr>
      <vt:lpstr>Tabelle1</vt:lpstr>
      <vt:lpstr>'Angle Calclation'!Druckbereich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Vetter</dc:creator>
  <cp:lastModifiedBy>Albert Albert</cp:lastModifiedBy>
  <cp:lastPrinted>2008-02-13T13:23:22Z</cp:lastPrinted>
  <dcterms:created xsi:type="dcterms:W3CDTF">2007-06-18T14:43:36Z</dcterms:created>
  <dcterms:modified xsi:type="dcterms:W3CDTF">2023-05-30T14:27:13Z</dcterms:modified>
</cp:coreProperties>
</file>